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lm\VUC film\Lektion 4\"/>
    </mc:Choice>
  </mc:AlternateContent>
  <xr:revisionPtr revIDLastSave="0" documentId="8_{75EC4409-1E66-456B-8DB0-687869E644CD}" xr6:coauthVersionLast="45" xr6:coauthVersionMax="45" xr10:uidLastSave="{00000000-0000-0000-0000-000000000000}"/>
  <bookViews>
    <workbookView xWindow="-120" yWindow="-120" windowWidth="38640" windowHeight="15840" activeTab="3" xr2:uid="{00000000-000D-0000-FFFF-FFFF00000000}"/>
  </bookViews>
  <sheets>
    <sheet name="Opgave 58-61" sheetId="7" r:id="rId1"/>
    <sheet name="Opgave 65-72" sheetId="8" r:id="rId2"/>
    <sheet name="Opg. 58-61 Facit" sheetId="16" r:id="rId3"/>
    <sheet name="Opg. 65-72 Facit" sheetId="1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7" l="1"/>
  <c r="F54" i="17"/>
  <c r="E54" i="17"/>
  <c r="D54" i="17"/>
  <c r="D48" i="17"/>
  <c r="D44" i="17"/>
  <c r="O23" i="17"/>
  <c r="O24" i="17"/>
  <c r="O25" i="17"/>
  <c r="O22" i="17"/>
  <c r="N23" i="17"/>
  <c r="N24" i="17"/>
  <c r="N25" i="17"/>
  <c r="N22" i="17"/>
  <c r="O10" i="17"/>
  <c r="O9" i="17"/>
  <c r="N10" i="17"/>
  <c r="N9" i="17"/>
  <c r="C76" i="16"/>
  <c r="E76" i="16" s="1"/>
  <c r="E75" i="16"/>
  <c r="C74" i="16"/>
  <c r="D74" i="16" s="1"/>
  <c r="D75" i="16"/>
  <c r="D73" i="16"/>
  <c r="E73" i="16"/>
  <c r="E63" i="16"/>
  <c r="E59" i="16"/>
  <c r="E54" i="16"/>
  <c r="E49" i="16"/>
  <c r="I36" i="16"/>
  <c r="D37" i="16"/>
  <c r="D32" i="16"/>
  <c r="D28" i="16"/>
  <c r="D23" i="16"/>
  <c r="E16" i="16"/>
  <c r="E15" i="16"/>
  <c r="C9" i="16"/>
  <c r="C5" i="16"/>
</calcChain>
</file>

<file path=xl/sharedStrings.xml><?xml version="1.0" encoding="utf-8"?>
<sst xmlns="http://schemas.openxmlformats.org/spreadsheetml/2006/main" count="199" uniqueCount="82">
  <si>
    <t>a:</t>
  </si>
  <si>
    <t>b:</t>
  </si>
  <si>
    <t>c:</t>
  </si>
  <si>
    <t>d:</t>
  </si>
  <si>
    <t>e:</t>
  </si>
  <si>
    <t>Udby Byggemarked</t>
  </si>
  <si>
    <t>Hvad er momsen på en boremaskine?</t>
  </si>
  <si>
    <t>Hvad koster en rundsav med moms?</t>
  </si>
  <si>
    <t>Skriv en regning (med moms) på to boremaskiner og en stige</t>
  </si>
  <si>
    <t>Skovborg Havecenter</t>
  </si>
  <si>
    <t>Hvad koster en trillebør uden moms?</t>
  </si>
  <si>
    <t>Hvad koster en motorklipper uden moms?</t>
  </si>
  <si>
    <t>Hvad meget udgør momsen på en håndklipper?</t>
  </si>
  <si>
    <t>Sammenlign prisen på en stige med prisen i Udby Byggemarked.</t>
  </si>
  <si>
    <t>Vare</t>
  </si>
  <si>
    <t>Pris ekskl. moms</t>
  </si>
  <si>
    <t>Moms</t>
  </si>
  <si>
    <t>Pris inkl. moms</t>
  </si>
  <si>
    <t>Cykel</t>
  </si>
  <si>
    <t>En pakke gær</t>
  </si>
  <si>
    <t>1 liter mælk</t>
  </si>
  <si>
    <t>500 gram kaffe</t>
  </si>
  <si>
    <t>Udfyld de tomme pladser i tabellen:</t>
  </si>
  <si>
    <t>Skovborg Kommunale Værker</t>
  </si>
  <si>
    <t xml:space="preserve">Meddelelse om prisstigninger </t>
  </si>
  <si>
    <t>Pris i dag</t>
  </si>
  <si>
    <t>Ny pris</t>
  </si>
  <si>
    <t>El, pr. kWh</t>
  </si>
  <si>
    <r>
      <t>Vand, pr. m</t>
    </r>
    <r>
      <rPr>
        <vertAlign val="superscript"/>
        <sz val="11"/>
        <color theme="1"/>
        <rFont val="Calibri"/>
        <family val="2"/>
        <scheme val="minor"/>
      </rPr>
      <t>3</t>
    </r>
  </si>
  <si>
    <t>Skovborg kommunale værker</t>
  </si>
  <si>
    <t>Hvor mange procent stiger prisen på el?</t>
  </si>
  <si>
    <t>Hvor mange procent stiger prisen på vand?</t>
  </si>
  <si>
    <t>Letmælk, pr. liter</t>
  </si>
  <si>
    <t>Rugbrød, pr kg</t>
  </si>
  <si>
    <t>Oksefars, pr. kg</t>
  </si>
  <si>
    <t>Sodavand, 1,5 liter</t>
  </si>
  <si>
    <t>Prisudvikling - 2000 til 2010</t>
  </si>
  <si>
    <t>Hvor mange af priserne er steget?</t>
  </si>
  <si>
    <t>Hvilken pris er steget mest i kr.?</t>
  </si>
  <si>
    <t>Hvilken pris er steget mest målt i procent?</t>
  </si>
  <si>
    <t>Hvor mange procent er prisen på sodavand faldet?</t>
  </si>
  <si>
    <t>Sammenlign prisudviklingen på sodavand og rugbrød.</t>
  </si>
  <si>
    <t xml:space="preserve">Forbrugergruppen har sammenlignet  </t>
  </si>
  <si>
    <t>nogle af priserne i Udby Storkøb fra</t>
  </si>
  <si>
    <t>år 2000 med de nuværende priser (2010).</t>
  </si>
  <si>
    <t>Flere i arbejde</t>
  </si>
  <si>
    <t>Hvor mange var der sidste år ansat på Udby Marmeladefabrik?</t>
  </si>
  <si>
    <t>Hvor mange var der sidste år ansat på Udby Margarinefabrik?</t>
  </si>
  <si>
    <t>Hvor mange procent er antallet af ansatte vokset på de to virksomheder tilsammen?</t>
  </si>
  <si>
    <t>IT-udstyr</t>
  </si>
  <si>
    <t>Hvad koster en computer, en printer og en scanner tilsammen hos Skovborg Data?</t>
  </si>
  <si>
    <t>Beløbet skal være inkl. moms.</t>
  </si>
  <si>
    <t>Hvad koster en computer, en printer og en scanner tilsammen hos Udby Computer?</t>
  </si>
  <si>
    <t>Hvor meget udgør momsen på en computer hos Skovborg Data?</t>
  </si>
  <si>
    <t>Hvad koster en scanner uden moms hos Skovborg Data?</t>
  </si>
  <si>
    <t>61:</t>
  </si>
  <si>
    <t>58</t>
  </si>
  <si>
    <t>59:</t>
  </si>
  <si>
    <t>60:</t>
  </si>
  <si>
    <t>72:</t>
  </si>
  <si>
    <t xml:space="preserve"> </t>
  </si>
  <si>
    <t>Ændring</t>
  </si>
  <si>
    <t xml:space="preserve"> + moms</t>
  </si>
  <si>
    <t xml:space="preserve">I alt </t>
  </si>
  <si>
    <t>stige af</t>
  </si>
  <si>
    <t>boremaskine af</t>
  </si>
  <si>
    <t>Stige Udby:</t>
  </si>
  <si>
    <t>Stige Skovborg</t>
  </si>
  <si>
    <t>Stige er billigere i Skovborg</t>
  </si>
  <si>
    <t>(jeg regnede begge uden moms)</t>
  </si>
  <si>
    <t>(Jeg regnede begge med moms)</t>
  </si>
  <si>
    <t xml:space="preserve">Enten: </t>
  </si>
  <si>
    <t>i %</t>
  </si>
  <si>
    <t>65.</t>
  </si>
  <si>
    <t>69.</t>
  </si>
  <si>
    <t xml:space="preserve">Sodavand er blevet markant billigere, mens det er blevet dyrere at købe brød. </t>
  </si>
  <si>
    <t>Synes du det er god udvikling, hvorfor?</t>
  </si>
  <si>
    <t>48 personer svarer til 120%, derfor</t>
  </si>
  <si>
    <t>48 personer/120*100</t>
  </si>
  <si>
    <t>Sidste år</t>
  </si>
  <si>
    <t>I år</t>
  </si>
  <si>
    <t xml:space="preserve">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</si>
</sst>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kr.&quot;\ * #,##0.00_ ;_ &quot;kr.&quot;\ * \-#,##0.00_ ;_ &quot;kr.&quot;\ * &quot;-&quot;??_ ;_ @_ "/>
    <numFmt numFmtId="169" formatCode="0.0%"/>
  </numFmts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20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2" fontId="0" fillId="0" borderId="1" xfId="0" applyNumberForma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46" fontId="0" fillId="0" borderId="0" xfId="0" quotePrefix="1" applyNumberForma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4" fontId="3" fillId="0" borderId="0" xfId="0" applyNumberFormat="1" applyFont="1"/>
    <xf numFmtId="0" fontId="3" fillId="0" borderId="0" xfId="0" applyFont="1"/>
    <xf numFmtId="4" fontId="3" fillId="0" borderId="1" xfId="0" applyNumberFormat="1" applyFont="1" applyBorder="1"/>
    <xf numFmtId="0" fontId="3" fillId="0" borderId="1" xfId="0" applyFont="1" applyBorder="1"/>
    <xf numFmtId="4" fontId="0" fillId="0" borderId="0" xfId="0" applyNumberFormat="1"/>
    <xf numFmtId="2" fontId="3" fillId="0" borderId="0" xfId="0" applyNumberFormat="1" applyFont="1"/>
    <xf numFmtId="169" fontId="3" fillId="0" borderId="0" xfId="1" applyNumberFormat="1" applyFont="1"/>
    <xf numFmtId="1" fontId="3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9" fontId="3" fillId="0" borderId="0" xfId="1" applyNumberFormat="1" applyFont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1</xdr:row>
      <xdr:rowOff>28575</xdr:rowOff>
    </xdr:from>
    <xdr:to>
      <xdr:col>15</xdr:col>
      <xdr:colOff>9525</xdr:colOff>
      <xdr:row>7</xdr:row>
      <xdr:rowOff>133350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219075"/>
          <a:ext cx="2419350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47625</xdr:colOff>
      <xdr:row>19</xdr:row>
      <xdr:rowOff>57150</xdr:rowOff>
    </xdr:from>
    <xdr:to>
      <xdr:col>14</xdr:col>
      <xdr:colOff>381000</xdr:colOff>
      <xdr:row>28</xdr:row>
      <xdr:rowOff>95250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676650"/>
          <a:ext cx="2162175" cy="175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123825</xdr:colOff>
      <xdr:row>44</xdr:row>
      <xdr:rowOff>19050</xdr:rowOff>
    </xdr:from>
    <xdr:to>
      <xdr:col>15</xdr:col>
      <xdr:colOff>104775</xdr:colOff>
      <xdr:row>58</xdr:row>
      <xdr:rowOff>19050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8401050"/>
          <a:ext cx="2419350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4</xdr:row>
      <xdr:rowOff>114300</xdr:rowOff>
    </xdr:from>
    <xdr:to>
      <xdr:col>9</xdr:col>
      <xdr:colOff>219075</xdr:colOff>
      <xdr:row>9</xdr:row>
      <xdr:rowOff>38100</xdr:rowOff>
    </xdr:to>
    <xdr:sp macro="" textlink="">
      <xdr:nvSpPr>
        <xdr:cNvPr id="2" name="AutoShape 9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3362325" y="114300"/>
          <a:ext cx="2114550" cy="876300"/>
        </a:xfrm>
        <a:prstGeom prst="wedgeRoundRectCallout">
          <a:avLst>
            <a:gd name="adj1" fmla="val 63027"/>
            <a:gd name="adj2" fmla="val 3339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Calibri"/>
            </a:rPr>
            <a:t>Bemærk: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Calibri"/>
            </a:rPr>
            <a:t>Du kan regne direkte på tallene i tabellen til højre. Du kan også tilføje xtra rækker og kolonner.</a:t>
          </a:r>
        </a:p>
        <a:p>
          <a:pPr algn="l" rtl="0">
            <a:defRPr sz="1000"/>
          </a:pPr>
          <a:endParaRPr lang="da-DK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5</xdr:col>
      <xdr:colOff>542925</xdr:colOff>
      <xdr:row>17</xdr:row>
      <xdr:rowOff>57150</xdr:rowOff>
    </xdr:from>
    <xdr:to>
      <xdr:col>9</xdr:col>
      <xdr:colOff>219075</xdr:colOff>
      <xdr:row>21</xdr:row>
      <xdr:rowOff>171450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3362325" y="2752725"/>
          <a:ext cx="2114550" cy="876300"/>
        </a:xfrm>
        <a:prstGeom prst="wedgeRoundRectCallout">
          <a:avLst>
            <a:gd name="adj1" fmla="val 63027"/>
            <a:gd name="adj2" fmla="val 3339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Calibri"/>
            </a:rPr>
            <a:t>Bemærk: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Calibri"/>
            </a:rPr>
            <a:t>Du kan regne direkte på tallene i tabellen til højre. Du kan også tilføje xtra rækker og kolonner.</a:t>
          </a:r>
        </a:p>
        <a:p>
          <a:pPr algn="l" rtl="0">
            <a:defRPr sz="1000"/>
          </a:pPr>
          <a:endParaRPr lang="da-DK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10</xdr:col>
      <xdr:colOff>38100</xdr:colOff>
      <xdr:row>40</xdr:row>
      <xdr:rowOff>9525</xdr:rowOff>
    </xdr:from>
    <xdr:to>
      <xdr:col>13</xdr:col>
      <xdr:colOff>581025</xdr:colOff>
      <xdr:row>49</xdr:row>
      <xdr:rowOff>9525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467600"/>
          <a:ext cx="3000375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1</xdr:row>
      <xdr:rowOff>28575</xdr:rowOff>
    </xdr:from>
    <xdr:to>
      <xdr:col>15</xdr:col>
      <xdr:colOff>9525</xdr:colOff>
      <xdr:row>7</xdr:row>
      <xdr:rowOff>133350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A6183412-2D6E-4E2E-B2C7-414F0361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19075"/>
          <a:ext cx="2419350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47625</xdr:colOff>
      <xdr:row>19</xdr:row>
      <xdr:rowOff>57150</xdr:rowOff>
    </xdr:from>
    <xdr:to>
      <xdr:col>14</xdr:col>
      <xdr:colOff>381000</xdr:colOff>
      <xdr:row>28</xdr:row>
      <xdr:rowOff>95250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83C1370A-8956-409E-988D-C96ECD1C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676650"/>
          <a:ext cx="2162175" cy="175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123825</xdr:colOff>
      <xdr:row>44</xdr:row>
      <xdr:rowOff>19050</xdr:rowOff>
    </xdr:from>
    <xdr:to>
      <xdr:col>15</xdr:col>
      <xdr:colOff>104775</xdr:colOff>
      <xdr:row>58</xdr:row>
      <xdr:rowOff>19050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70B67477-0599-4974-ADA2-8E36B905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8401050"/>
          <a:ext cx="2419350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4</xdr:row>
      <xdr:rowOff>114300</xdr:rowOff>
    </xdr:from>
    <xdr:to>
      <xdr:col>9</xdr:col>
      <xdr:colOff>219075</xdr:colOff>
      <xdr:row>9</xdr:row>
      <xdr:rowOff>38100</xdr:rowOff>
    </xdr:to>
    <xdr:sp macro="" textlink="">
      <xdr:nvSpPr>
        <xdr:cNvPr id="2" name="AutoShape 9">
          <a:extLst>
            <a:ext uri="{FF2B5EF4-FFF2-40B4-BE49-F238E27FC236}">
              <a16:creationId xmlns:a16="http://schemas.microsoft.com/office/drawing/2014/main" id="{6A8E1B6A-0C50-4ED8-BD63-B664D4B84113}"/>
            </a:ext>
          </a:extLst>
        </xdr:cNvPr>
        <xdr:cNvSpPr>
          <a:spLocks noChangeArrowheads="1"/>
        </xdr:cNvSpPr>
      </xdr:nvSpPr>
      <xdr:spPr bwMode="auto">
        <a:xfrm>
          <a:off x="3362325" y="876300"/>
          <a:ext cx="2114550" cy="876300"/>
        </a:xfrm>
        <a:prstGeom prst="wedgeRoundRectCallout">
          <a:avLst>
            <a:gd name="adj1" fmla="val 63027"/>
            <a:gd name="adj2" fmla="val 3339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Calibri"/>
            </a:rPr>
            <a:t>Bemærk: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Calibri"/>
            </a:rPr>
            <a:t>Du kan regne direkte på tallene i tabellen til højre. Du kan også tilføje xtra rækker og kolonner.</a:t>
          </a:r>
        </a:p>
        <a:p>
          <a:pPr algn="l" rtl="0">
            <a:defRPr sz="1000"/>
          </a:pPr>
          <a:endParaRPr lang="da-DK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5</xdr:col>
      <xdr:colOff>542925</xdr:colOff>
      <xdr:row>17</xdr:row>
      <xdr:rowOff>57150</xdr:rowOff>
    </xdr:from>
    <xdr:to>
      <xdr:col>9</xdr:col>
      <xdr:colOff>219075</xdr:colOff>
      <xdr:row>21</xdr:row>
      <xdr:rowOff>171450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80867CCA-CED2-4568-B166-F407CC4F50C7}"/>
            </a:ext>
          </a:extLst>
        </xdr:cNvPr>
        <xdr:cNvSpPr>
          <a:spLocks noChangeArrowheads="1"/>
        </xdr:cNvSpPr>
      </xdr:nvSpPr>
      <xdr:spPr bwMode="auto">
        <a:xfrm>
          <a:off x="3362325" y="3324225"/>
          <a:ext cx="2114550" cy="876300"/>
        </a:xfrm>
        <a:prstGeom prst="wedgeRoundRectCallout">
          <a:avLst>
            <a:gd name="adj1" fmla="val 63027"/>
            <a:gd name="adj2" fmla="val 3339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Calibri"/>
            </a:rPr>
            <a:t>Bemærk: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Calibri"/>
            </a:rPr>
            <a:t>Du kan regne direkte på tallene i tabellen til højre. Du kan også tilføje xtra rækker og kolonner.</a:t>
          </a:r>
        </a:p>
        <a:p>
          <a:pPr algn="l" rtl="0">
            <a:defRPr sz="1000"/>
          </a:pPr>
          <a:endParaRPr lang="da-DK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10</xdr:col>
      <xdr:colOff>38100</xdr:colOff>
      <xdr:row>40</xdr:row>
      <xdr:rowOff>9525</xdr:rowOff>
    </xdr:from>
    <xdr:to>
      <xdr:col>13</xdr:col>
      <xdr:colOff>581025</xdr:colOff>
      <xdr:row>49</xdr:row>
      <xdr:rowOff>9525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FC3C2BA4-A546-46E3-8533-03B9679B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658100"/>
          <a:ext cx="3000375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6"/>
  <sheetViews>
    <sheetView workbookViewId="0">
      <selection activeCell="R86" sqref="R86"/>
    </sheetView>
  </sheetViews>
  <sheetFormatPr defaultRowHeight="15" x14ac:dyDescent="0.25"/>
  <cols>
    <col min="1" max="1" width="5.7109375" style="2" customWidth="1"/>
    <col min="2" max="2" width="13.7109375" customWidth="1"/>
    <col min="3" max="5" width="10.7109375" customWidth="1"/>
  </cols>
  <sheetData>
    <row r="1" spans="1:2" x14ac:dyDescent="0.25">
      <c r="A1" s="1" t="s">
        <v>56</v>
      </c>
      <c r="B1" t="s">
        <v>5</v>
      </c>
    </row>
    <row r="3" spans="1:2" x14ac:dyDescent="0.25">
      <c r="A3" s="2" t="s">
        <v>0</v>
      </c>
      <c r="B3" t="s">
        <v>6</v>
      </c>
    </row>
    <row r="7" spans="1:2" x14ac:dyDescent="0.25">
      <c r="A7" s="2" t="s">
        <v>1</v>
      </c>
      <c r="B7" t="s">
        <v>7</v>
      </c>
    </row>
    <row r="11" spans="1:2" x14ac:dyDescent="0.25">
      <c r="A11" s="2" t="s">
        <v>2</v>
      </c>
      <c r="B11" t="s">
        <v>8</v>
      </c>
    </row>
    <row r="20" spans="1:2" x14ac:dyDescent="0.25">
      <c r="A20" s="1" t="s">
        <v>57</v>
      </c>
      <c r="B20" t="s">
        <v>9</v>
      </c>
    </row>
    <row r="22" spans="1:2" x14ac:dyDescent="0.25">
      <c r="A22" s="2" t="s">
        <v>0</v>
      </c>
      <c r="B22" t="s">
        <v>10</v>
      </c>
    </row>
    <row r="26" spans="1:2" x14ac:dyDescent="0.25">
      <c r="A26" s="2" t="s">
        <v>1</v>
      </c>
      <c r="B26" t="s">
        <v>11</v>
      </c>
    </row>
    <row r="30" spans="1:2" x14ac:dyDescent="0.25">
      <c r="A30" s="2" t="s">
        <v>2</v>
      </c>
      <c r="B30" t="s">
        <v>12</v>
      </c>
    </row>
    <row r="34" spans="1:2" x14ac:dyDescent="0.25">
      <c r="A34" s="2" t="s">
        <v>3</v>
      </c>
      <c r="B34" t="s">
        <v>13</v>
      </c>
    </row>
    <row r="45" spans="1:2" x14ac:dyDescent="0.25">
      <c r="A45" s="19" t="s">
        <v>58</v>
      </c>
      <c r="B45" t="s">
        <v>49</v>
      </c>
    </row>
    <row r="47" spans="1:2" x14ac:dyDescent="0.25">
      <c r="A47" s="2" t="s">
        <v>0</v>
      </c>
      <c r="B47" t="s">
        <v>50</v>
      </c>
    </row>
    <row r="48" spans="1:2" x14ac:dyDescent="0.25">
      <c r="B48" s="20" t="s">
        <v>51</v>
      </c>
    </row>
    <row r="52" spans="1:2" x14ac:dyDescent="0.25">
      <c r="A52" s="2" t="s">
        <v>1</v>
      </c>
      <c r="B52" t="s">
        <v>52</v>
      </c>
    </row>
    <row r="53" spans="1:2" x14ac:dyDescent="0.25">
      <c r="B53" s="20" t="s">
        <v>51</v>
      </c>
    </row>
    <row r="57" spans="1:2" x14ac:dyDescent="0.25">
      <c r="A57" s="2" t="s">
        <v>2</v>
      </c>
      <c r="B57" t="s">
        <v>53</v>
      </c>
    </row>
    <row r="61" spans="1:2" x14ac:dyDescent="0.25">
      <c r="A61" s="2" t="s">
        <v>3</v>
      </c>
      <c r="B61" t="s">
        <v>54</v>
      </c>
    </row>
    <row r="70" spans="1:5" x14ac:dyDescent="0.25">
      <c r="A70" s="1" t="s">
        <v>55</v>
      </c>
      <c r="B70" t="s">
        <v>22</v>
      </c>
    </row>
    <row r="72" spans="1:5" ht="30" x14ac:dyDescent="0.25">
      <c r="B72" s="11" t="s">
        <v>14</v>
      </c>
      <c r="C72" s="12" t="s">
        <v>15</v>
      </c>
      <c r="D72" s="13" t="s">
        <v>16</v>
      </c>
      <c r="E72" s="12" t="s">
        <v>17</v>
      </c>
    </row>
    <row r="73" spans="1:5" x14ac:dyDescent="0.25">
      <c r="B73" s="3" t="s">
        <v>18</v>
      </c>
      <c r="C73" s="14">
        <v>2396</v>
      </c>
      <c r="D73" s="3"/>
      <c r="E73" s="3"/>
    </row>
    <row r="74" spans="1:5" x14ac:dyDescent="0.25">
      <c r="B74" s="3" t="s">
        <v>19</v>
      </c>
      <c r="C74" s="3"/>
      <c r="D74" s="3"/>
      <c r="E74" s="3">
        <v>0.75</v>
      </c>
    </row>
    <row r="75" spans="1:5" x14ac:dyDescent="0.25">
      <c r="B75" s="3" t="s">
        <v>20</v>
      </c>
      <c r="C75" s="3">
        <v>5.56</v>
      </c>
      <c r="D75" s="3"/>
      <c r="E75" s="3"/>
    </row>
    <row r="76" spans="1:5" x14ac:dyDescent="0.25">
      <c r="B76" s="3" t="s">
        <v>21</v>
      </c>
      <c r="C76" s="3"/>
      <c r="D76" s="3">
        <v>5.99</v>
      </c>
      <c r="E76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5:M51"/>
  <sheetViews>
    <sheetView workbookViewId="0">
      <selection activeCell="I30" sqref="I30"/>
    </sheetView>
  </sheetViews>
  <sheetFormatPr defaultRowHeight="15" x14ac:dyDescent="0.25"/>
  <cols>
    <col min="1" max="1" width="5.7109375" style="2" customWidth="1"/>
    <col min="11" max="11" width="18.5703125" customWidth="1"/>
  </cols>
  <sheetData>
    <row r="5" spans="1:13" x14ac:dyDescent="0.25">
      <c r="A5" s="19" t="s">
        <v>60</v>
      </c>
      <c r="B5" t="s">
        <v>29</v>
      </c>
    </row>
    <row r="6" spans="1:13" x14ac:dyDescent="0.25">
      <c r="K6" s="22" t="s">
        <v>23</v>
      </c>
      <c r="L6" s="23"/>
      <c r="M6" s="24"/>
    </row>
    <row r="7" spans="1:13" x14ac:dyDescent="0.25">
      <c r="A7" s="2" t="s">
        <v>0</v>
      </c>
      <c r="B7" t="s">
        <v>30</v>
      </c>
      <c r="K7" s="25" t="s">
        <v>24</v>
      </c>
      <c r="L7" s="26"/>
      <c r="M7" s="27"/>
    </row>
    <row r="8" spans="1:13" x14ac:dyDescent="0.25">
      <c r="K8" s="3"/>
      <c r="L8" s="10" t="s">
        <v>25</v>
      </c>
      <c r="M8" s="10" t="s">
        <v>26</v>
      </c>
    </row>
    <row r="9" spans="1:13" x14ac:dyDescent="0.25">
      <c r="K9" s="3" t="s">
        <v>27</v>
      </c>
      <c r="L9" s="3">
        <v>1.65</v>
      </c>
      <c r="M9" s="15">
        <v>1.7</v>
      </c>
    </row>
    <row r="10" spans="1:13" ht="17.25" x14ac:dyDescent="0.25">
      <c r="K10" s="3" t="s">
        <v>28</v>
      </c>
      <c r="L10" s="15">
        <v>45.5</v>
      </c>
      <c r="M10" s="3">
        <v>48.35</v>
      </c>
    </row>
    <row r="11" spans="1:13" x14ac:dyDescent="0.25">
      <c r="A11" s="2" t="s">
        <v>1</v>
      </c>
      <c r="B11" t="s">
        <v>31</v>
      </c>
    </row>
    <row r="18" spans="1:13" x14ac:dyDescent="0.25">
      <c r="A18" s="19" t="s">
        <v>60</v>
      </c>
      <c r="B18" t="s">
        <v>36</v>
      </c>
      <c r="K18" s="4" t="s">
        <v>42</v>
      </c>
      <c r="L18" s="5"/>
      <c r="M18" s="6"/>
    </row>
    <row r="19" spans="1:13" x14ac:dyDescent="0.25">
      <c r="K19" s="16" t="s">
        <v>43</v>
      </c>
      <c r="L19" s="17"/>
      <c r="M19" s="18"/>
    </row>
    <row r="20" spans="1:13" x14ac:dyDescent="0.25">
      <c r="A20" s="2" t="s">
        <v>0</v>
      </c>
      <c r="B20" t="s">
        <v>37</v>
      </c>
      <c r="K20" s="7" t="s">
        <v>44</v>
      </c>
      <c r="L20" s="8"/>
      <c r="M20" s="9"/>
    </row>
    <row r="21" spans="1:13" x14ac:dyDescent="0.25">
      <c r="K21" s="3"/>
      <c r="L21" s="3">
        <v>2000</v>
      </c>
      <c r="M21" s="3">
        <v>2010</v>
      </c>
    </row>
    <row r="22" spans="1:13" x14ac:dyDescent="0.25">
      <c r="K22" s="3" t="s">
        <v>32</v>
      </c>
      <c r="L22" s="3">
        <v>4.95</v>
      </c>
      <c r="M22" s="3">
        <v>6.45</v>
      </c>
    </row>
    <row r="23" spans="1:13" x14ac:dyDescent="0.25">
      <c r="K23" s="3" t="s">
        <v>33</v>
      </c>
      <c r="L23" s="3">
        <v>9.9499999999999993</v>
      </c>
      <c r="M23" s="3">
        <v>11.95</v>
      </c>
    </row>
    <row r="24" spans="1:13" x14ac:dyDescent="0.25">
      <c r="A24" s="2" t="s">
        <v>1</v>
      </c>
      <c r="B24" t="s">
        <v>38</v>
      </c>
      <c r="K24" s="3" t="s">
        <v>34</v>
      </c>
      <c r="L24" s="3">
        <v>49.95</v>
      </c>
      <c r="M24" s="3">
        <v>59.95</v>
      </c>
    </row>
    <row r="25" spans="1:13" x14ac:dyDescent="0.25">
      <c r="K25" s="3" t="s">
        <v>35</v>
      </c>
      <c r="L25" s="3">
        <v>11.95</v>
      </c>
      <c r="M25" s="3">
        <v>9.9499999999999993</v>
      </c>
    </row>
    <row r="28" spans="1:13" x14ac:dyDescent="0.25">
      <c r="A28" s="2" t="s">
        <v>2</v>
      </c>
      <c r="B28" t="s">
        <v>39</v>
      </c>
    </row>
    <row r="32" spans="1:13" x14ac:dyDescent="0.25">
      <c r="A32" s="2" t="s">
        <v>3</v>
      </c>
      <c r="B32" t="s">
        <v>40</v>
      </c>
    </row>
    <row r="36" spans="1:2" x14ac:dyDescent="0.25">
      <c r="A36" s="2" t="s">
        <v>4</v>
      </c>
      <c r="B36" t="s">
        <v>41</v>
      </c>
    </row>
    <row r="41" spans="1:2" x14ac:dyDescent="0.25">
      <c r="A41" s="19" t="s">
        <v>59</v>
      </c>
      <c r="B41" t="s">
        <v>45</v>
      </c>
    </row>
    <row r="43" spans="1:2" x14ac:dyDescent="0.25">
      <c r="A43" s="2" t="s">
        <v>0</v>
      </c>
      <c r="B43" t="s">
        <v>46</v>
      </c>
    </row>
    <row r="47" spans="1:2" x14ac:dyDescent="0.25">
      <c r="A47" s="2" t="s">
        <v>1</v>
      </c>
      <c r="B47" t="s">
        <v>47</v>
      </c>
    </row>
    <row r="51" spans="1:2" x14ac:dyDescent="0.25">
      <c r="A51" s="2" t="s">
        <v>2</v>
      </c>
      <c r="B51" t="s">
        <v>48</v>
      </c>
    </row>
  </sheetData>
  <mergeCells count="2">
    <mergeCell ref="K6:M6"/>
    <mergeCell ref="K7:M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E24C6-16DF-44B5-B43A-A531F5BBFACF}">
  <dimension ref="A1:I82"/>
  <sheetViews>
    <sheetView workbookViewId="0">
      <selection activeCell="C80" sqref="C80"/>
    </sheetView>
  </sheetViews>
  <sheetFormatPr defaultRowHeight="15" x14ac:dyDescent="0.25"/>
  <cols>
    <col min="1" max="1" width="5.7109375" style="2" customWidth="1"/>
    <col min="2" max="2" width="13.7109375" customWidth="1"/>
    <col min="3" max="3" width="10.7109375" customWidth="1"/>
    <col min="4" max="4" width="14.5703125" customWidth="1"/>
    <col min="5" max="5" width="13.7109375" customWidth="1"/>
    <col min="9" max="9" width="10.140625" bestFit="1" customWidth="1"/>
  </cols>
  <sheetData>
    <row r="1" spans="1:8" x14ac:dyDescent="0.25">
      <c r="A1" s="1" t="s">
        <v>56</v>
      </c>
      <c r="B1" t="s">
        <v>5</v>
      </c>
    </row>
    <row r="3" spans="1:8" x14ac:dyDescent="0.25">
      <c r="A3" s="2" t="s">
        <v>0</v>
      </c>
      <c r="B3" t="s">
        <v>6</v>
      </c>
    </row>
    <row r="4" spans="1:8" x14ac:dyDescent="0.25">
      <c r="C4" t="s">
        <v>60</v>
      </c>
      <c r="D4" t="s">
        <v>60</v>
      </c>
    </row>
    <row r="5" spans="1:8" x14ac:dyDescent="0.25">
      <c r="C5" s="28">
        <f>348*0.25</f>
        <v>87</v>
      </c>
    </row>
    <row r="7" spans="1:8" x14ac:dyDescent="0.25">
      <c r="A7" s="2" t="s">
        <v>1</v>
      </c>
      <c r="B7" t="s">
        <v>7</v>
      </c>
    </row>
    <row r="9" spans="1:8" x14ac:dyDescent="0.25">
      <c r="C9" s="28">
        <f>498*1.25</f>
        <v>622.5</v>
      </c>
    </row>
    <row r="11" spans="1:8" x14ac:dyDescent="0.25">
      <c r="A11" s="2" t="s">
        <v>2</v>
      </c>
      <c r="B11" t="s">
        <v>8</v>
      </c>
    </row>
    <row r="12" spans="1:8" x14ac:dyDescent="0.25">
      <c r="C12" s="29">
        <v>1</v>
      </c>
      <c r="D12" s="29" t="s">
        <v>65</v>
      </c>
      <c r="E12" s="28">
        <v>348</v>
      </c>
    </row>
    <row r="13" spans="1:8" x14ac:dyDescent="0.25">
      <c r="C13" s="29">
        <v>1</v>
      </c>
      <c r="D13" s="29" t="s">
        <v>65</v>
      </c>
      <c r="E13" s="28">
        <v>348</v>
      </c>
      <c r="F13" t="s">
        <v>60</v>
      </c>
      <c r="H13" t="s">
        <v>60</v>
      </c>
    </row>
    <row r="14" spans="1:8" x14ac:dyDescent="0.25">
      <c r="C14" s="29">
        <v>1</v>
      </c>
      <c r="D14" s="29" t="s">
        <v>64</v>
      </c>
      <c r="E14" s="28">
        <v>499</v>
      </c>
      <c r="F14" t="s">
        <v>60</v>
      </c>
      <c r="H14" t="s">
        <v>60</v>
      </c>
    </row>
    <row r="15" spans="1:8" x14ac:dyDescent="0.25">
      <c r="C15" s="29"/>
      <c r="D15" s="29" t="s">
        <v>62</v>
      </c>
      <c r="E15" s="28">
        <f>SUM(E12:E14)*0.25</f>
        <v>298.75</v>
      </c>
      <c r="H15" t="s">
        <v>60</v>
      </c>
    </row>
    <row r="16" spans="1:8" x14ac:dyDescent="0.25">
      <c r="C16" s="29"/>
      <c r="D16" s="29" t="s">
        <v>63</v>
      </c>
      <c r="E16" s="28">
        <f>SUM(E12:E15)</f>
        <v>1493.75</v>
      </c>
      <c r="F16" t="s">
        <v>60</v>
      </c>
    </row>
    <row r="20" spans="1:4" x14ac:dyDescent="0.25">
      <c r="A20" s="1" t="s">
        <v>57</v>
      </c>
      <c r="B20" t="s">
        <v>9</v>
      </c>
    </row>
    <row r="22" spans="1:4" x14ac:dyDescent="0.25">
      <c r="A22" s="2" t="s">
        <v>0</v>
      </c>
      <c r="B22" t="s">
        <v>10</v>
      </c>
    </row>
    <row r="23" spans="1:4" x14ac:dyDescent="0.25">
      <c r="D23">
        <f>295*0.8</f>
        <v>236</v>
      </c>
    </row>
    <row r="26" spans="1:4" x14ac:dyDescent="0.25">
      <c r="A26" s="2" t="s">
        <v>1</v>
      </c>
      <c r="B26" t="s">
        <v>11</v>
      </c>
    </row>
    <row r="28" spans="1:4" x14ac:dyDescent="0.25">
      <c r="D28">
        <f>1598*0.8</f>
        <v>1278.4000000000001</v>
      </c>
    </row>
    <row r="30" spans="1:4" x14ac:dyDescent="0.25">
      <c r="A30" s="2" t="s">
        <v>2</v>
      </c>
      <c r="B30" t="s">
        <v>12</v>
      </c>
    </row>
    <row r="32" spans="1:4" x14ac:dyDescent="0.25">
      <c r="D32">
        <f>599*0.2</f>
        <v>119.80000000000001</v>
      </c>
    </row>
    <row r="34" spans="1:9" x14ac:dyDescent="0.25">
      <c r="A34" s="2" t="s">
        <v>3</v>
      </c>
      <c r="B34" t="s">
        <v>13</v>
      </c>
    </row>
    <row r="35" spans="1:9" x14ac:dyDescent="0.25">
      <c r="C35" s="29" t="s">
        <v>71</v>
      </c>
      <c r="G35" s="29" t="s">
        <v>71</v>
      </c>
    </row>
    <row r="36" spans="1:9" x14ac:dyDescent="0.25">
      <c r="C36" s="29" t="s">
        <v>66</v>
      </c>
      <c r="D36" s="28">
        <v>499</v>
      </c>
      <c r="E36" s="29"/>
      <c r="F36" s="29"/>
      <c r="G36" s="29" t="s">
        <v>66</v>
      </c>
      <c r="H36" s="29"/>
      <c r="I36" s="28">
        <f>499*1.25</f>
        <v>623.75</v>
      </c>
    </row>
    <row r="37" spans="1:9" x14ac:dyDescent="0.25">
      <c r="C37" s="29" t="s">
        <v>67</v>
      </c>
      <c r="D37" s="28">
        <f>599*0.8</f>
        <v>479.20000000000005</v>
      </c>
      <c r="E37" s="29"/>
      <c r="F37" s="29"/>
      <c r="G37" s="29" t="s">
        <v>67</v>
      </c>
      <c r="H37" s="29"/>
      <c r="I37" s="28">
        <v>599</v>
      </c>
    </row>
    <row r="38" spans="1:9" x14ac:dyDescent="0.25">
      <c r="C38" s="29" t="s">
        <v>68</v>
      </c>
      <c r="D38" s="29"/>
      <c r="E38" s="29"/>
      <c r="F38" s="29"/>
      <c r="G38" s="29" t="s">
        <v>68</v>
      </c>
      <c r="H38" s="29"/>
      <c r="I38" s="29"/>
    </row>
    <row r="39" spans="1:9" x14ac:dyDescent="0.25">
      <c r="C39" s="29"/>
      <c r="D39" s="29"/>
      <c r="E39" s="29"/>
      <c r="F39" s="29"/>
      <c r="G39" s="29"/>
      <c r="H39" s="29"/>
      <c r="I39" s="29"/>
    </row>
    <row r="40" spans="1:9" x14ac:dyDescent="0.25">
      <c r="C40" s="29" t="s">
        <v>69</v>
      </c>
      <c r="D40" s="29"/>
      <c r="E40" s="29"/>
      <c r="F40" s="29"/>
      <c r="G40" s="29" t="s">
        <v>70</v>
      </c>
      <c r="H40" s="29"/>
      <c r="I40" s="29"/>
    </row>
    <row r="45" spans="1:9" x14ac:dyDescent="0.25">
      <c r="A45" s="19" t="s">
        <v>58</v>
      </c>
      <c r="B45" t="s">
        <v>49</v>
      </c>
    </row>
    <row r="47" spans="1:9" x14ac:dyDescent="0.25">
      <c r="A47" s="2" t="s">
        <v>0</v>
      </c>
      <c r="B47" t="s">
        <v>50</v>
      </c>
    </row>
    <row r="48" spans="1:9" x14ac:dyDescent="0.25">
      <c r="B48" s="20" t="s">
        <v>51</v>
      </c>
    </row>
    <row r="49" spans="1:5" x14ac:dyDescent="0.25">
      <c r="E49" s="28">
        <f>7499+1898+995</f>
        <v>10392</v>
      </c>
    </row>
    <row r="52" spans="1:5" x14ac:dyDescent="0.25">
      <c r="A52" s="2" t="s">
        <v>1</v>
      </c>
      <c r="B52" t="s">
        <v>52</v>
      </c>
    </row>
    <row r="53" spans="1:5" x14ac:dyDescent="0.25">
      <c r="B53" s="20" t="s">
        <v>51</v>
      </c>
    </row>
    <row r="54" spans="1:5" x14ac:dyDescent="0.25">
      <c r="E54" s="28">
        <f>SUM(5999+1498+795)*1.25</f>
        <v>10365</v>
      </c>
    </row>
    <row r="57" spans="1:5" x14ac:dyDescent="0.25">
      <c r="A57" s="2" t="s">
        <v>2</v>
      </c>
      <c r="B57" t="s">
        <v>53</v>
      </c>
    </row>
    <row r="59" spans="1:5" x14ac:dyDescent="0.25">
      <c r="E59" s="28">
        <f>SUM(5999*0.25)</f>
        <v>1499.75</v>
      </c>
    </row>
    <row r="61" spans="1:5" x14ac:dyDescent="0.25">
      <c r="A61" s="2" t="s">
        <v>3</v>
      </c>
      <c r="B61" t="s">
        <v>54</v>
      </c>
    </row>
    <row r="63" spans="1:5" x14ac:dyDescent="0.25">
      <c r="E63" s="28">
        <f>995*0.8</f>
        <v>796</v>
      </c>
    </row>
    <row r="70" spans="1:6" x14ac:dyDescent="0.25">
      <c r="A70" s="1" t="s">
        <v>55</v>
      </c>
      <c r="B70" t="s">
        <v>22</v>
      </c>
    </row>
    <row r="72" spans="1:6" ht="30" x14ac:dyDescent="0.25">
      <c r="B72" s="11" t="s">
        <v>14</v>
      </c>
      <c r="C72" s="12" t="s">
        <v>15</v>
      </c>
      <c r="D72" s="13" t="s">
        <v>16</v>
      </c>
      <c r="E72" s="12" t="s">
        <v>17</v>
      </c>
    </row>
    <row r="73" spans="1:6" x14ac:dyDescent="0.25">
      <c r="B73" s="3" t="s">
        <v>18</v>
      </c>
      <c r="C73" s="14">
        <v>2396</v>
      </c>
      <c r="D73" s="30">
        <f>SUM(E73-C73)</f>
        <v>599</v>
      </c>
      <c r="E73" s="31">
        <f>SUM(C73)*1.25</f>
        <v>2995</v>
      </c>
      <c r="F73" s="32" t="s">
        <v>60</v>
      </c>
    </row>
    <row r="74" spans="1:6" x14ac:dyDescent="0.25">
      <c r="B74" s="3" t="s">
        <v>19</v>
      </c>
      <c r="C74" s="31">
        <f>SUM(E74)*0.8</f>
        <v>0.60000000000000009</v>
      </c>
      <c r="D74" s="30">
        <f t="shared" ref="D74:D75" si="0">SUM(E74-C74)</f>
        <v>0.14999999999999991</v>
      </c>
      <c r="E74" s="3">
        <v>0.75</v>
      </c>
    </row>
    <row r="75" spans="1:6" x14ac:dyDescent="0.25">
      <c r="B75" s="3" t="s">
        <v>20</v>
      </c>
      <c r="C75" s="3">
        <v>5.56</v>
      </c>
      <c r="D75" s="30">
        <f t="shared" si="0"/>
        <v>1.3899999999999997</v>
      </c>
      <c r="E75" s="31">
        <f>SUM(C75)*1.25</f>
        <v>6.9499999999999993</v>
      </c>
    </row>
    <row r="76" spans="1:6" x14ac:dyDescent="0.25">
      <c r="B76" s="3" t="s">
        <v>21</v>
      </c>
      <c r="C76" s="31">
        <f>SUM(D76/25)*100</f>
        <v>23.96</v>
      </c>
      <c r="D76" s="3">
        <v>5.99</v>
      </c>
      <c r="E76" s="31">
        <f>SUM(C76)*1.25</f>
        <v>29.950000000000003</v>
      </c>
    </row>
    <row r="78" spans="1:6" x14ac:dyDescent="0.25">
      <c r="C78" t="s">
        <v>60</v>
      </c>
    </row>
    <row r="80" spans="1:6" x14ac:dyDescent="0.25">
      <c r="C80" t="s">
        <v>60</v>
      </c>
    </row>
    <row r="81" spans="3:3" x14ac:dyDescent="0.25">
      <c r="C81" t="s">
        <v>60</v>
      </c>
    </row>
    <row r="82" spans="3:3" x14ac:dyDescent="0.25">
      <c r="C82" t="s">
        <v>60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857E-65DE-451A-B583-4D6B9EB58BEE}">
  <dimension ref="A5:O54"/>
  <sheetViews>
    <sheetView tabSelected="1" workbookViewId="0">
      <selection activeCell="I33" sqref="I33"/>
    </sheetView>
  </sheetViews>
  <sheetFormatPr defaultRowHeight="15" x14ac:dyDescent="0.25"/>
  <cols>
    <col min="1" max="1" width="5.7109375" style="2" customWidth="1"/>
    <col min="4" max="4" width="13.42578125" bestFit="1" customWidth="1"/>
    <col min="11" max="11" width="18.5703125" customWidth="1"/>
  </cols>
  <sheetData>
    <row r="5" spans="1:15" x14ac:dyDescent="0.25">
      <c r="A5" s="19" t="s">
        <v>73</v>
      </c>
      <c r="B5" t="s">
        <v>29</v>
      </c>
    </row>
    <row r="6" spans="1:15" x14ac:dyDescent="0.25">
      <c r="K6" s="22" t="s">
        <v>23</v>
      </c>
      <c r="L6" s="23"/>
      <c r="M6" s="24"/>
    </row>
    <row r="7" spans="1:15" x14ac:dyDescent="0.25">
      <c r="A7" s="2" t="s">
        <v>0</v>
      </c>
      <c r="B7" t="s">
        <v>30</v>
      </c>
      <c r="K7" s="25" t="s">
        <v>24</v>
      </c>
      <c r="L7" s="26"/>
      <c r="M7" s="27"/>
    </row>
    <row r="8" spans="1:15" x14ac:dyDescent="0.25">
      <c r="K8" s="3"/>
      <c r="L8" s="21" t="s">
        <v>25</v>
      </c>
      <c r="M8" s="21" t="s">
        <v>26</v>
      </c>
      <c r="N8" s="29" t="s">
        <v>61</v>
      </c>
      <c r="O8" s="29" t="s">
        <v>72</v>
      </c>
    </row>
    <row r="9" spans="1:15" x14ac:dyDescent="0.25">
      <c r="K9" s="3" t="s">
        <v>27</v>
      </c>
      <c r="L9" s="3">
        <v>1.65</v>
      </c>
      <c r="M9" s="15">
        <v>1.7</v>
      </c>
      <c r="N9" s="33">
        <f>M9-L9</f>
        <v>5.0000000000000044E-2</v>
      </c>
      <c r="O9" s="34">
        <f>N9/L9</f>
        <v>3.0303030303030332E-2</v>
      </c>
    </row>
    <row r="10" spans="1:15" ht="17.25" x14ac:dyDescent="0.25">
      <c r="K10" s="3" t="s">
        <v>28</v>
      </c>
      <c r="L10" s="15">
        <v>45.5</v>
      </c>
      <c r="M10" s="3">
        <v>48.35</v>
      </c>
      <c r="N10" s="33">
        <f>M10-L10</f>
        <v>2.8500000000000014</v>
      </c>
      <c r="O10" s="34">
        <f>N10/L10</f>
        <v>6.2637362637362665E-2</v>
      </c>
    </row>
    <row r="11" spans="1:15" x14ac:dyDescent="0.25">
      <c r="A11" s="2" t="s">
        <v>1</v>
      </c>
      <c r="B11" t="s">
        <v>31</v>
      </c>
    </row>
    <row r="18" spans="1:15" x14ac:dyDescent="0.25">
      <c r="A18" s="19" t="s">
        <v>74</v>
      </c>
      <c r="B18" t="s">
        <v>36</v>
      </c>
      <c r="K18" s="4" t="s">
        <v>42</v>
      </c>
      <c r="L18" s="5"/>
      <c r="M18" s="6"/>
    </row>
    <row r="19" spans="1:15" x14ac:dyDescent="0.25">
      <c r="K19" s="16" t="s">
        <v>43</v>
      </c>
      <c r="L19" s="17"/>
      <c r="M19" s="18"/>
    </row>
    <row r="20" spans="1:15" x14ac:dyDescent="0.25">
      <c r="A20" s="2" t="s">
        <v>0</v>
      </c>
      <c r="B20" t="s">
        <v>37</v>
      </c>
      <c r="K20" s="7" t="s">
        <v>44</v>
      </c>
      <c r="L20" s="8"/>
      <c r="M20" s="9"/>
    </row>
    <row r="21" spans="1:15" x14ac:dyDescent="0.25">
      <c r="K21" s="3"/>
      <c r="L21" s="3">
        <v>2000</v>
      </c>
      <c r="M21" s="3">
        <v>2010</v>
      </c>
      <c r="N21" s="29" t="s">
        <v>61</v>
      </c>
      <c r="O21" s="29" t="s">
        <v>72</v>
      </c>
    </row>
    <row r="22" spans="1:15" x14ac:dyDescent="0.25">
      <c r="K22" s="3" t="s">
        <v>32</v>
      </c>
      <c r="L22" s="3">
        <v>4.95</v>
      </c>
      <c r="M22" s="3">
        <v>6.45</v>
      </c>
      <c r="N22" s="29">
        <f>M22-L22</f>
        <v>1.5</v>
      </c>
      <c r="O22" s="34">
        <f>N22/L22</f>
        <v>0.30303030303030304</v>
      </c>
    </row>
    <row r="23" spans="1:15" x14ac:dyDescent="0.25">
      <c r="K23" s="3" t="s">
        <v>33</v>
      </c>
      <c r="L23" s="3">
        <v>9.9499999999999993</v>
      </c>
      <c r="M23" s="3">
        <v>11.95</v>
      </c>
      <c r="N23" s="29">
        <f t="shared" ref="N23:N25" si="0">M23-L23</f>
        <v>2</v>
      </c>
      <c r="O23" s="34">
        <f t="shared" ref="O23:O25" si="1">N23/L23</f>
        <v>0.20100502512562815</v>
      </c>
    </row>
    <row r="24" spans="1:15" x14ac:dyDescent="0.25">
      <c r="A24" s="2" t="s">
        <v>1</v>
      </c>
      <c r="B24" t="s">
        <v>38</v>
      </c>
      <c r="K24" s="3" t="s">
        <v>34</v>
      </c>
      <c r="L24" s="3">
        <v>49.95</v>
      </c>
      <c r="M24" s="3">
        <v>59.95</v>
      </c>
      <c r="N24" s="29">
        <f t="shared" si="0"/>
        <v>10</v>
      </c>
      <c r="O24" s="34">
        <f t="shared" si="1"/>
        <v>0.20020020020020018</v>
      </c>
    </row>
    <row r="25" spans="1:15" x14ac:dyDescent="0.25">
      <c r="K25" s="3" t="s">
        <v>35</v>
      </c>
      <c r="L25" s="3">
        <v>11.95</v>
      </c>
      <c r="M25" s="3">
        <v>9.9499999999999993</v>
      </c>
      <c r="N25" s="29">
        <f t="shared" si="0"/>
        <v>-2</v>
      </c>
      <c r="O25" s="34">
        <f t="shared" si="1"/>
        <v>-0.16736401673640169</v>
      </c>
    </row>
    <row r="28" spans="1:15" x14ac:dyDescent="0.25">
      <c r="A28" s="2" t="s">
        <v>2</v>
      </c>
      <c r="B28" t="s">
        <v>39</v>
      </c>
    </row>
    <row r="32" spans="1:15" x14ac:dyDescent="0.25">
      <c r="A32" s="2" t="s">
        <v>3</v>
      </c>
      <c r="B32" t="s">
        <v>40</v>
      </c>
    </row>
    <row r="36" spans="1:8" x14ac:dyDescent="0.25">
      <c r="A36" s="2" t="s">
        <v>4</v>
      </c>
      <c r="B36" t="s">
        <v>41</v>
      </c>
    </row>
    <row r="37" spans="1:8" x14ac:dyDescent="0.25">
      <c r="C37" s="29" t="s">
        <v>75</v>
      </c>
    </row>
    <row r="38" spans="1:8" x14ac:dyDescent="0.25">
      <c r="C38" s="29" t="s">
        <v>76</v>
      </c>
    </row>
    <row r="41" spans="1:8" x14ac:dyDescent="0.25">
      <c r="A41" s="19" t="s">
        <v>59</v>
      </c>
      <c r="B41" t="s">
        <v>45</v>
      </c>
    </row>
    <row r="43" spans="1:8" x14ac:dyDescent="0.25">
      <c r="A43" s="2" t="s">
        <v>0</v>
      </c>
      <c r="B43" t="s">
        <v>46</v>
      </c>
    </row>
    <row r="44" spans="1:8" x14ac:dyDescent="0.25">
      <c r="D44" s="29">
        <f>48/120*100</f>
        <v>40</v>
      </c>
      <c r="E44" s="29"/>
      <c r="F44" s="29" t="s">
        <v>77</v>
      </c>
      <c r="G44" s="29"/>
      <c r="H44" s="29"/>
    </row>
    <row r="45" spans="1:8" x14ac:dyDescent="0.25">
      <c r="D45" s="29"/>
      <c r="E45" s="29"/>
      <c r="F45" s="29" t="s">
        <v>78</v>
      </c>
      <c r="G45" s="29"/>
      <c r="H45" s="29"/>
    </row>
    <row r="47" spans="1:8" x14ac:dyDescent="0.25">
      <c r="A47" s="2" t="s">
        <v>1</v>
      </c>
      <c r="B47" t="s">
        <v>47</v>
      </c>
    </row>
    <row r="48" spans="1:8" x14ac:dyDescent="0.25">
      <c r="D48" s="35">
        <f>54/115*100</f>
        <v>46.956521739130437</v>
      </c>
    </row>
    <row r="49" spans="1:8" x14ac:dyDescent="0.25">
      <c r="D49" t="s">
        <v>60</v>
      </c>
    </row>
    <row r="51" spans="1:8" x14ac:dyDescent="0.25">
      <c r="A51" s="2" t="s">
        <v>2</v>
      </c>
      <c r="B51" t="s">
        <v>48</v>
      </c>
    </row>
    <row r="53" spans="1:8" x14ac:dyDescent="0.25">
      <c r="D53" s="36" t="s">
        <v>79</v>
      </c>
      <c r="E53" s="36" t="s">
        <v>80</v>
      </c>
      <c r="F53" s="36" t="s">
        <v>61</v>
      </c>
      <c r="G53" s="36" t="s">
        <v>81</v>
      </c>
      <c r="H53" s="29"/>
    </row>
    <row r="54" spans="1:8" x14ac:dyDescent="0.25">
      <c r="D54" s="37">
        <f>40+47</f>
        <v>87</v>
      </c>
      <c r="E54" s="37">
        <f>48+54</f>
        <v>102</v>
      </c>
      <c r="F54" s="37">
        <f>E54-D54</f>
        <v>15</v>
      </c>
      <c r="G54" s="38">
        <f>F54/D54</f>
        <v>0.17241379310344829</v>
      </c>
      <c r="H54" s="29"/>
    </row>
  </sheetData>
  <mergeCells count="2">
    <mergeCell ref="K6:M6"/>
    <mergeCell ref="K7:M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Opgave 58-61</vt:lpstr>
      <vt:lpstr>Opgave 65-72</vt:lpstr>
      <vt:lpstr>Opg. 58-61 Facit</vt:lpstr>
      <vt:lpstr>Opg. 65-72 Facit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Jørgen</dc:creator>
  <cp:lastModifiedBy>Kim Ursin</cp:lastModifiedBy>
  <dcterms:created xsi:type="dcterms:W3CDTF">2016-07-28T14:53:34Z</dcterms:created>
  <dcterms:modified xsi:type="dcterms:W3CDTF">2020-03-23T09:49:55Z</dcterms:modified>
</cp:coreProperties>
</file>